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3680" activeTab="2"/>
  </bookViews>
  <sheets>
    <sheet name="Warrior N2875X" sheetId="1" r:id="rId1"/>
    <sheet name="C172 N7573G" sheetId="2" r:id="rId2"/>
    <sheet name="Cherokee N1541X" sheetId="3" r:id="rId3"/>
  </sheets>
  <definedNames>
    <definedName name="_xlnm.Print_Area" localSheetId="2">'Cherokee N1541X'!$A$1:$L$32</definedName>
  </definedNames>
  <calcPr fullCalcOnLoad="1"/>
</workbook>
</file>

<file path=xl/sharedStrings.xml><?xml version="1.0" encoding="utf-8"?>
<sst xmlns="http://schemas.openxmlformats.org/spreadsheetml/2006/main" count="71" uniqueCount="40">
  <si>
    <t>Weight &amp; Balance Worksheet - Aeroflite (MWA) - N2875X (PA-28-161)</t>
  </si>
  <si>
    <t>Empty</t>
  </si>
  <si>
    <t>Weight</t>
  </si>
  <si>
    <t>ARM</t>
  </si>
  <si>
    <t>Moment</t>
  </si>
  <si>
    <t>Fuel (max 48)</t>
  </si>
  <si>
    <t>Front Seats</t>
  </si>
  <si>
    <t>Rear Seats</t>
  </si>
  <si>
    <t>Baggage</t>
  </si>
  <si>
    <t>Totals</t>
  </si>
  <si>
    <t>CG:</t>
  </si>
  <si>
    <t>Fwd Limit</t>
  </si>
  <si>
    <t>Aft Limit</t>
  </si>
  <si>
    <t>Max Weight</t>
  </si>
  <si>
    <t>Weight Remain</t>
  </si>
  <si>
    <t>Weight &amp; Balance Worksheet - Piper Cherokee Six 300 (PA-32-300) N1541X</t>
  </si>
  <si>
    <t>Fuel (max 84 gal)</t>
  </si>
  <si>
    <t>Center Seats</t>
  </si>
  <si>
    <t>Forward Baggage</t>
  </si>
  <si>
    <t>Aft Baggage</t>
  </si>
  <si>
    <t>(100 lbs Max)</t>
  </si>
  <si>
    <t>(7-Passenger Operations)</t>
  </si>
  <si>
    <t>Weight in excess of 3112lbs must be fuel.</t>
  </si>
  <si>
    <t>CG Limit Table</t>
  </si>
  <si>
    <t>Total Weight</t>
  </si>
  <si>
    <t>Forward Limit</t>
  </si>
  <si>
    <t>Total Non-Fuel</t>
  </si>
  <si>
    <t>FUEL</t>
  </si>
  <si>
    <t>Left Tip</t>
  </si>
  <si>
    <t>Left Main</t>
  </si>
  <si>
    <t>Right Main</t>
  </si>
  <si>
    <t>Right Tip</t>
  </si>
  <si>
    <t>Capacity</t>
  </si>
  <si>
    <t>Gallons</t>
  </si>
  <si>
    <t>TOTAL</t>
  </si>
  <si>
    <t>Jump Seat (Center)</t>
  </si>
  <si>
    <t>Weight &amp; Balance Worksheet - Aeroflite (MWA) - N7573G (C172L)</t>
  </si>
  <si>
    <t>Fuel (max 228lbs)</t>
  </si>
  <si>
    <t>(38 gal useable)</t>
  </si>
  <si>
    <t>Empty weight includes unusable fuel &amp; full oil.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</si>
</sst>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33" borderId="14" xfId="0" applyNumberForma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14" xfId="0" applyFont="1" applyFill="1" applyBorder="1" applyAlignment="1">
      <alignment/>
    </xf>
    <xf numFmtId="0" fontId="0" fillId="34" borderId="14" xfId="0" applyFill="1" applyBorder="1" applyAlignment="1" applyProtection="1">
      <alignment/>
      <protection locked="0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25"/>
          <c:w val="0.9135"/>
          <c:h val="0.856"/>
        </c:manualLayout>
      </c:layout>
      <c:scatterChart>
        <c:scatterStyle val="lineMarker"/>
        <c:varyColors val="0"/>
        <c:ser>
          <c:idx val="0"/>
          <c:order val="0"/>
          <c:tx>
            <c:v>Current Load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'C172 N7573G'!$D$10</c:f>
              <c:numCache/>
            </c:numRef>
          </c:xVal>
          <c:yVal>
            <c:numRef>
              <c:f>'C172 N7573G'!$C$14</c:f>
              <c:numCache/>
            </c:numRef>
          </c:yVal>
          <c:smooth val="0"/>
        </c:ser>
        <c:axId val="38446726"/>
        <c:axId val="10476215"/>
      </c:scatterChart>
      <c:valAx>
        <c:axId val="38446726"/>
        <c:scaling>
          <c:orientation val="minMax"/>
          <c:max val="120000"/>
          <c:min val="4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Moment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215"/>
        <c:crosses val="autoZero"/>
        <c:crossBetween val="midCat"/>
        <c:dispUnits>
          <c:builtInUnit val="thousands"/>
        </c:dispUnits>
        <c:majorUnit val="5000"/>
      </c:valAx>
      <c:valAx>
        <c:axId val="10476215"/>
        <c:scaling>
          <c:orientation val="minMax"/>
          <c:max val="235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67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'Cherokee N1541X'!$C$16</c:f>
              <c:numCache/>
            </c:numRef>
          </c:xVal>
          <c:yVal>
            <c:numRef>
              <c:f>'Cherokee N1541X'!$C$17</c:f>
              <c:numCache/>
            </c:numRef>
          </c:yVal>
          <c:smooth val="0"/>
        </c:ser>
        <c:axId val="27177072"/>
        <c:axId val="43267057"/>
      </c:scatterChart>
      <c:valAx>
        <c:axId val="27177072"/>
        <c:scaling>
          <c:orientation val="minMax"/>
          <c:max val="98"/>
          <c:min val="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CG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666699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7057"/>
        <c:crosses val="autoZero"/>
        <c:crossBetween val="midCat"/>
        <c:dispUnits/>
        <c:majorUnit val="2"/>
      </c:valAx>
      <c:valAx>
        <c:axId val="43267057"/>
        <c:scaling>
          <c:orientation val="minMax"/>
          <c:max val="34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7072"/>
        <c:crosses val="autoZero"/>
        <c:crossBetween val="midCat"/>
        <c:dispUnits/>
        <c:maj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2</xdr:row>
      <xdr:rowOff>95250</xdr:rowOff>
    </xdr:from>
    <xdr:to>
      <xdr:col>11</xdr:col>
      <xdr:colOff>752475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5019675" y="419100"/>
        <a:ext cx="45720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8</xdr:row>
      <xdr:rowOff>152400</xdr:rowOff>
    </xdr:from>
    <xdr:to>
      <xdr:col>8</xdr:col>
      <xdr:colOff>57150</xdr:colOff>
      <xdr:row>14</xdr:row>
      <xdr:rowOff>76200</xdr:rowOff>
    </xdr:to>
    <xdr:sp>
      <xdr:nvSpPr>
        <xdr:cNvPr id="2" name="Straight Connector 3"/>
        <xdr:cNvSpPr>
          <a:spLocks/>
        </xdr:cNvSpPr>
      </xdr:nvSpPr>
      <xdr:spPr>
        <a:xfrm rot="5400000" flipH="1" flipV="1">
          <a:off x="6134100" y="1447800"/>
          <a:ext cx="476250" cy="10572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28575</xdr:rowOff>
    </xdr:from>
    <xdr:to>
      <xdr:col>9</xdr:col>
      <xdr:colOff>209550</xdr:colOff>
      <xdr:row>8</xdr:row>
      <xdr:rowOff>142875</xdr:rowOff>
    </xdr:to>
    <xdr:sp>
      <xdr:nvSpPr>
        <xdr:cNvPr id="3" name="Straight Connector 5"/>
        <xdr:cNvSpPr>
          <a:spLocks/>
        </xdr:cNvSpPr>
      </xdr:nvSpPr>
      <xdr:spPr>
        <a:xfrm flipV="1">
          <a:off x="6610350" y="676275"/>
          <a:ext cx="914400" cy="762000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4</xdr:row>
      <xdr:rowOff>19050</xdr:rowOff>
    </xdr:from>
    <xdr:to>
      <xdr:col>10</xdr:col>
      <xdr:colOff>676275</xdr:colOff>
      <xdr:row>4</xdr:row>
      <xdr:rowOff>28575</xdr:rowOff>
    </xdr:to>
    <xdr:sp>
      <xdr:nvSpPr>
        <xdr:cNvPr id="4" name="Straight Connector 7"/>
        <xdr:cNvSpPr>
          <a:spLocks/>
        </xdr:cNvSpPr>
      </xdr:nvSpPr>
      <xdr:spPr>
        <a:xfrm>
          <a:off x="7534275" y="666750"/>
          <a:ext cx="1219200" cy="952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4</xdr:row>
      <xdr:rowOff>28575</xdr:rowOff>
    </xdr:from>
    <xdr:to>
      <xdr:col>10</xdr:col>
      <xdr:colOff>695325</xdr:colOff>
      <xdr:row>14</xdr:row>
      <xdr:rowOff>66675</xdr:rowOff>
    </xdr:to>
    <xdr:sp>
      <xdr:nvSpPr>
        <xdr:cNvPr id="5" name="Straight Connector 9"/>
        <xdr:cNvSpPr>
          <a:spLocks/>
        </xdr:cNvSpPr>
      </xdr:nvSpPr>
      <xdr:spPr>
        <a:xfrm rot="10800000" flipV="1">
          <a:off x="6953250" y="676275"/>
          <a:ext cx="1819275" cy="181927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15</xdr:row>
      <xdr:rowOff>76200</xdr:rowOff>
    </xdr:from>
    <xdr:to>
      <xdr:col>11</xdr:col>
      <xdr:colOff>485775</xdr:colOff>
      <xdr:row>18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3476625" y="2514600"/>
          <a:ext cx="501015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Only fill in blue cells.</a:t>
          </a:r>
        </a:p>
      </xdr:txBody>
    </xdr:sp>
    <xdr:clientData fPrintsWithSheet="0"/>
  </xdr:twoCellAnchor>
  <xdr:twoCellAnchor>
    <xdr:from>
      <xdr:col>3</xdr:col>
      <xdr:colOff>428625</xdr:colOff>
      <xdr:row>19</xdr:row>
      <xdr:rowOff>95250</xdr:rowOff>
    </xdr:from>
    <xdr:to>
      <xdr:col>11</xdr:col>
      <xdr:colOff>200025</xdr:colOff>
      <xdr:row>36</xdr:row>
      <xdr:rowOff>85725</xdr:rowOff>
    </xdr:to>
    <xdr:graphicFrame>
      <xdr:nvGraphicFramePr>
        <xdr:cNvPr id="2" name="Chart 1"/>
        <xdr:cNvGraphicFramePr/>
      </xdr:nvGraphicFramePr>
      <xdr:xfrm>
        <a:off x="3629025" y="3333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26</xdr:row>
      <xdr:rowOff>47625</xdr:rowOff>
    </xdr:from>
    <xdr:to>
      <xdr:col>5</xdr:col>
      <xdr:colOff>180975</xdr:colOff>
      <xdr:row>32</xdr:row>
      <xdr:rowOff>57150</xdr:rowOff>
    </xdr:to>
    <xdr:sp>
      <xdr:nvSpPr>
        <xdr:cNvPr id="3" name="Straight Connector 4"/>
        <xdr:cNvSpPr>
          <a:spLocks/>
        </xdr:cNvSpPr>
      </xdr:nvSpPr>
      <xdr:spPr>
        <a:xfrm rot="5400000" flipH="1" flipV="1">
          <a:off x="4695825" y="4419600"/>
          <a:ext cx="0" cy="98107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23</xdr:row>
      <xdr:rowOff>38100</xdr:rowOff>
    </xdr:from>
    <xdr:to>
      <xdr:col>6</xdr:col>
      <xdr:colOff>219075</xdr:colOff>
      <xdr:row>26</xdr:row>
      <xdr:rowOff>76200</xdr:rowOff>
    </xdr:to>
    <xdr:sp>
      <xdr:nvSpPr>
        <xdr:cNvPr id="4" name="Straight Connector 5"/>
        <xdr:cNvSpPr>
          <a:spLocks/>
        </xdr:cNvSpPr>
      </xdr:nvSpPr>
      <xdr:spPr>
        <a:xfrm flipV="1">
          <a:off x="4705350" y="3924300"/>
          <a:ext cx="609600" cy="52387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20</xdr:row>
      <xdr:rowOff>76200</xdr:rowOff>
    </xdr:from>
    <xdr:to>
      <xdr:col>9</xdr:col>
      <xdr:colOff>133350</xdr:colOff>
      <xdr:row>23</xdr:row>
      <xdr:rowOff>47625</xdr:rowOff>
    </xdr:to>
    <xdr:sp>
      <xdr:nvSpPr>
        <xdr:cNvPr id="5" name="Straight Connector 7"/>
        <xdr:cNvSpPr>
          <a:spLocks/>
        </xdr:cNvSpPr>
      </xdr:nvSpPr>
      <xdr:spPr>
        <a:xfrm flipV="1">
          <a:off x="5305425" y="3476625"/>
          <a:ext cx="1666875" cy="45720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76200</xdr:rowOff>
    </xdr:from>
    <xdr:to>
      <xdr:col>10</xdr:col>
      <xdr:colOff>238125</xdr:colOff>
      <xdr:row>20</xdr:row>
      <xdr:rowOff>85725</xdr:rowOff>
    </xdr:to>
    <xdr:sp>
      <xdr:nvSpPr>
        <xdr:cNvPr id="6" name="Straight Connector 9"/>
        <xdr:cNvSpPr>
          <a:spLocks/>
        </xdr:cNvSpPr>
      </xdr:nvSpPr>
      <xdr:spPr>
        <a:xfrm>
          <a:off x="6962775" y="3476625"/>
          <a:ext cx="6953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21</xdr:row>
      <xdr:rowOff>38100</xdr:rowOff>
    </xdr:from>
    <xdr:to>
      <xdr:col>10</xdr:col>
      <xdr:colOff>333375</xdr:colOff>
      <xdr:row>32</xdr:row>
      <xdr:rowOff>38100</xdr:rowOff>
    </xdr:to>
    <xdr:sp>
      <xdr:nvSpPr>
        <xdr:cNvPr id="7" name="Straight Connector 11"/>
        <xdr:cNvSpPr>
          <a:spLocks/>
        </xdr:cNvSpPr>
      </xdr:nvSpPr>
      <xdr:spPr>
        <a:xfrm rot="5400000">
          <a:off x="7753350" y="3600450"/>
          <a:ext cx="0" cy="178117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20</xdr:row>
      <xdr:rowOff>76200</xdr:rowOff>
    </xdr:from>
    <xdr:to>
      <xdr:col>10</xdr:col>
      <xdr:colOff>333375</xdr:colOff>
      <xdr:row>21</xdr:row>
      <xdr:rowOff>57150</xdr:rowOff>
    </xdr:to>
    <xdr:sp>
      <xdr:nvSpPr>
        <xdr:cNvPr id="8" name="Straight Connector 13"/>
        <xdr:cNvSpPr>
          <a:spLocks/>
        </xdr:cNvSpPr>
      </xdr:nvSpPr>
      <xdr:spPr>
        <a:xfrm rot="16200000" flipH="1">
          <a:off x="7677150" y="3476625"/>
          <a:ext cx="76200" cy="14287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="130" zoomScaleNormal="130" zoomScalePageLayoutView="0" workbookViewId="0" topLeftCell="A1">
      <selection activeCell="B8" sqref="B8"/>
    </sheetView>
  </sheetViews>
  <sheetFormatPr defaultColWidth="8.7109375" defaultRowHeight="12.75"/>
  <cols>
    <col min="1" max="1" width="15.00390625" style="0" customWidth="1"/>
    <col min="2" max="2" width="13.28125" style="0" customWidth="1"/>
    <col min="3" max="3" width="15.28125" style="0" customWidth="1"/>
    <col min="4" max="4" width="15.140625" style="0" customWidth="1"/>
  </cols>
  <sheetData>
    <row r="1" ht="12.75">
      <c r="A1" s="1" t="s">
        <v>0</v>
      </c>
    </row>
    <row r="2" spans="2:4" ht="12.75">
      <c r="B2" t="s">
        <v>2</v>
      </c>
      <c r="C2" t="s">
        <v>3</v>
      </c>
      <c r="D2" t="s">
        <v>4</v>
      </c>
    </row>
    <row r="3" spans="1:4" ht="12.75">
      <c r="A3" t="s">
        <v>1</v>
      </c>
      <c r="B3">
        <v>1471</v>
      </c>
      <c r="D3">
        <v>129475.3</v>
      </c>
    </row>
    <row r="5" spans="1:4" ht="12.75">
      <c r="A5" t="s">
        <v>5</v>
      </c>
      <c r="B5" s="15">
        <f>48*6</f>
        <v>288</v>
      </c>
      <c r="C5">
        <v>95</v>
      </c>
      <c r="D5">
        <f>C5*B5</f>
        <v>27360</v>
      </c>
    </row>
    <row r="6" spans="1:4" ht="12.75">
      <c r="A6" t="s">
        <v>6</v>
      </c>
      <c r="B6" s="15">
        <v>0</v>
      </c>
      <c r="C6">
        <v>80.5</v>
      </c>
      <c r="D6">
        <f>C6*B6</f>
        <v>0</v>
      </c>
    </row>
    <row r="7" spans="1:4" ht="12.75">
      <c r="A7" t="s">
        <v>7</v>
      </c>
      <c r="B7" s="15">
        <v>0</v>
      </c>
      <c r="C7">
        <v>118.1</v>
      </c>
      <c r="D7">
        <f>C7*B7</f>
        <v>0</v>
      </c>
    </row>
    <row r="8" spans="1:4" ht="12.75">
      <c r="A8" t="s">
        <v>8</v>
      </c>
      <c r="B8" s="15"/>
      <c r="C8">
        <v>142.8</v>
      </c>
      <c r="D8">
        <f>C8*B8</f>
        <v>0</v>
      </c>
    </row>
    <row r="10" spans="1:4" ht="12.75">
      <c r="A10" t="s">
        <v>9</v>
      </c>
      <c r="B10" s="1">
        <f>SUM(B3:B9)</f>
        <v>1759</v>
      </c>
      <c r="D10">
        <f>SUM(D3:D9)</f>
        <v>156835.3</v>
      </c>
    </row>
    <row r="12" ht="13.5" thickBot="1"/>
    <row r="13" spans="2:3" ht="18.75" thickBot="1">
      <c r="B13" s="2" t="s">
        <v>10</v>
      </c>
      <c r="C13" s="3">
        <f>D10/B10</f>
        <v>89.16162592382035</v>
      </c>
    </row>
    <row r="14" spans="2:3" ht="18.75" thickBot="1">
      <c r="B14" s="4" t="s">
        <v>2</v>
      </c>
      <c r="C14" s="5">
        <f>B10</f>
        <v>1759</v>
      </c>
    </row>
    <row r="15" spans="2:3" ht="12.75">
      <c r="B15" t="s">
        <v>14</v>
      </c>
      <c r="C15">
        <f>2325-C14</f>
        <v>566</v>
      </c>
    </row>
    <row r="16" spans="2:3" ht="12.75">
      <c r="B16" t="s">
        <v>11</v>
      </c>
      <c r="C16">
        <v>83</v>
      </c>
    </row>
    <row r="17" spans="2:3" ht="12.75">
      <c r="B17" t="s">
        <v>12</v>
      </c>
      <c r="C17">
        <v>93</v>
      </c>
    </row>
    <row r="19" spans="2:3" ht="12.75">
      <c r="B19" t="s">
        <v>13</v>
      </c>
      <c r="C19">
        <v>2325</v>
      </c>
    </row>
  </sheetData>
  <sheetProtection password="E401" sheet="1" objects="1" scenarios="1"/>
  <conditionalFormatting sqref="C13">
    <cfRule type="cellIs" priority="1" dxfId="1" operator="between" stopIfTrue="1">
      <formula>83</formula>
      <formula>93</formula>
    </cfRule>
    <cfRule type="cellIs" priority="2" dxfId="0" operator="notBetween" stopIfTrue="1">
      <formula>83</formula>
      <formula>93</formula>
    </cfRule>
  </conditionalFormatting>
  <conditionalFormatting sqref="C14">
    <cfRule type="cellIs" priority="3" dxfId="1" operator="lessThan" stopIfTrue="1">
      <formula>2325</formula>
    </cfRule>
    <cfRule type="cellIs" priority="4" dxfId="0" operator="greaterThanOrEqual" stopIfTrue="1">
      <formula>2325</formula>
    </cfRule>
  </conditionalFormatting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125" zoomScaleNormal="125" zoomScalePageLayoutView="0" workbookViewId="0" topLeftCell="A1">
      <selection activeCell="D10" sqref="D10"/>
    </sheetView>
  </sheetViews>
  <sheetFormatPr defaultColWidth="11.421875" defaultRowHeight="12.75"/>
  <cols>
    <col min="1" max="1" width="15.28125" style="0" customWidth="1"/>
    <col min="2" max="2" width="14.421875" style="0" customWidth="1"/>
  </cols>
  <sheetData>
    <row r="1" ht="12.75">
      <c r="A1" s="1" t="s">
        <v>36</v>
      </c>
    </row>
    <row r="2" spans="2:4" ht="12.75">
      <c r="B2" t="s">
        <v>2</v>
      </c>
      <c r="C2" t="s">
        <v>3</v>
      </c>
      <c r="D2" t="s">
        <v>4</v>
      </c>
    </row>
    <row r="3" spans="1:4" ht="12.75">
      <c r="A3" t="s">
        <v>1</v>
      </c>
      <c r="B3">
        <v>1437</v>
      </c>
      <c r="D3">
        <v>54995.6</v>
      </c>
    </row>
    <row r="5" spans="1:5" ht="12.75">
      <c r="A5" t="s">
        <v>37</v>
      </c>
      <c r="B5" s="15">
        <v>228</v>
      </c>
      <c r="C5">
        <v>57.8</v>
      </c>
      <c r="D5">
        <f>C5*B5</f>
        <v>13178.4</v>
      </c>
      <c r="E5" t="s">
        <v>38</v>
      </c>
    </row>
    <row r="6" spans="1:4" ht="12.75">
      <c r="A6" t="s">
        <v>6</v>
      </c>
      <c r="B6" s="15">
        <v>0</v>
      </c>
      <c r="C6">
        <v>37</v>
      </c>
      <c r="D6">
        <f>C6*B6</f>
        <v>0</v>
      </c>
    </row>
    <row r="7" spans="1:4" ht="12.75">
      <c r="A7" t="s">
        <v>7</v>
      </c>
      <c r="B7" s="15">
        <v>0</v>
      </c>
      <c r="C7">
        <v>73</v>
      </c>
      <c r="D7">
        <f>C7*B7</f>
        <v>0</v>
      </c>
    </row>
    <row r="8" spans="1:4" ht="12.75">
      <c r="A8" t="s">
        <v>8</v>
      </c>
      <c r="B8" s="15">
        <v>0</v>
      </c>
      <c r="C8">
        <v>95</v>
      </c>
      <c r="D8">
        <f>C8*B8</f>
        <v>0</v>
      </c>
    </row>
    <row r="10" spans="1:4" ht="12.75">
      <c r="A10" t="s">
        <v>9</v>
      </c>
      <c r="B10" s="1">
        <f>SUM(B3:B9)</f>
        <v>1665</v>
      </c>
      <c r="D10">
        <f>SUM(D3:D9)</f>
        <v>68174</v>
      </c>
    </row>
    <row r="12" ht="13.5" thickBot="1"/>
    <row r="13" spans="2:3" ht="18.75" thickBot="1">
      <c r="B13" s="2" t="s">
        <v>10</v>
      </c>
      <c r="C13" s="3">
        <f>D10/B10</f>
        <v>40.945345345345345</v>
      </c>
    </row>
    <row r="14" spans="2:3" ht="18.75" thickBot="1">
      <c r="B14" s="4" t="s">
        <v>2</v>
      </c>
      <c r="C14" s="5">
        <f>B10</f>
        <v>1665</v>
      </c>
    </row>
    <row r="15" spans="2:3" ht="12.75">
      <c r="B15" t="s">
        <v>14</v>
      </c>
      <c r="C15">
        <f>C19-C14</f>
        <v>635</v>
      </c>
    </row>
    <row r="16" spans="2:3" ht="12.75">
      <c r="B16" t="s">
        <v>11</v>
      </c>
      <c r="C16">
        <v>38.5</v>
      </c>
    </row>
    <row r="17" spans="2:3" ht="12.75">
      <c r="B17" t="s">
        <v>12</v>
      </c>
      <c r="C17">
        <v>47.3</v>
      </c>
    </row>
    <row r="19" spans="2:3" ht="12.75">
      <c r="B19" t="s">
        <v>13</v>
      </c>
      <c r="C19">
        <v>2300</v>
      </c>
    </row>
    <row r="21" ht="12.75">
      <c r="A21" t="s">
        <v>39</v>
      </c>
    </row>
  </sheetData>
  <sheetProtection/>
  <conditionalFormatting sqref="C13">
    <cfRule type="cellIs" priority="1" dxfId="1" operator="between" stopIfTrue="1">
      <formula>$C$16</formula>
      <formula>$C$17</formula>
    </cfRule>
    <cfRule type="cellIs" priority="2" dxfId="0" operator="notBetween" stopIfTrue="1">
      <formula>$C$16</formula>
      <formula>$C$17</formula>
    </cfRule>
  </conditionalFormatting>
  <conditionalFormatting sqref="C14">
    <cfRule type="cellIs" priority="3" dxfId="1" operator="lessThan" stopIfTrue="1">
      <formula>$C$19</formula>
    </cfRule>
    <cfRule type="cellIs" priority="4" dxfId="0" operator="greaterThanOrEqual" stopIfTrue="1">
      <formula>$C$19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C7" sqref="C7"/>
    </sheetView>
  </sheetViews>
  <sheetFormatPr defaultColWidth="8.7109375" defaultRowHeight="12.75"/>
  <cols>
    <col min="1" max="1" width="17.00390625" style="0" customWidth="1"/>
    <col min="2" max="2" width="16.7109375" style="0" customWidth="1"/>
    <col min="3" max="3" width="14.28125" style="0" customWidth="1"/>
    <col min="4" max="4" width="11.00390625" style="0" customWidth="1"/>
  </cols>
  <sheetData>
    <row r="1" ht="12.75">
      <c r="A1" s="1" t="s">
        <v>15</v>
      </c>
    </row>
    <row r="2" spans="2:4" ht="12.75">
      <c r="B2" s="7" t="s">
        <v>2</v>
      </c>
      <c r="C2" s="7" t="s">
        <v>3</v>
      </c>
      <c r="D2" s="7" t="s">
        <v>4</v>
      </c>
    </row>
    <row r="3" spans="1:12" ht="12.75">
      <c r="A3" t="s">
        <v>1</v>
      </c>
      <c r="B3">
        <v>1969.13</v>
      </c>
      <c r="C3" s="9">
        <v>79.88</v>
      </c>
      <c r="D3">
        <f>C3*B3</f>
        <v>157294.1044</v>
      </c>
      <c r="I3" s="19" t="s">
        <v>27</v>
      </c>
      <c r="J3" s="19"/>
      <c r="K3" s="19"/>
      <c r="L3" s="19"/>
    </row>
    <row r="4" spans="3:12" ht="12.75">
      <c r="C4" s="10"/>
      <c r="I4" s="8"/>
      <c r="J4" s="8" t="s">
        <v>32</v>
      </c>
      <c r="K4" s="8" t="s">
        <v>33</v>
      </c>
      <c r="L4" s="8" t="s">
        <v>2</v>
      </c>
    </row>
    <row r="5" spans="1:12" ht="12.75">
      <c r="A5" t="s">
        <v>16</v>
      </c>
      <c r="B5">
        <f>L9</f>
        <v>504</v>
      </c>
      <c r="C5" s="11">
        <v>95</v>
      </c>
      <c r="D5">
        <f>C5*B5</f>
        <v>47880</v>
      </c>
      <c r="I5" s="8" t="s">
        <v>28</v>
      </c>
      <c r="J5" s="8">
        <v>17</v>
      </c>
      <c r="K5" s="15">
        <v>17</v>
      </c>
      <c r="L5" s="8">
        <f>K5*6</f>
        <v>102</v>
      </c>
    </row>
    <row r="6" spans="1:12" ht="12.75">
      <c r="A6" t="s">
        <v>6</v>
      </c>
      <c r="B6" s="15">
        <v>0</v>
      </c>
      <c r="C6" s="11">
        <v>85.5</v>
      </c>
      <c r="D6">
        <f aca="true" t="shared" si="0" ref="D6:D11">C6*B6</f>
        <v>0</v>
      </c>
      <c r="I6" s="8" t="s">
        <v>29</v>
      </c>
      <c r="J6" s="8">
        <v>25</v>
      </c>
      <c r="K6" s="15">
        <v>25</v>
      </c>
      <c r="L6" s="8">
        <f>K6*6</f>
        <v>150</v>
      </c>
    </row>
    <row r="7" spans="1:12" ht="12.75">
      <c r="A7" t="s">
        <v>17</v>
      </c>
      <c r="B7" s="15">
        <v>0</v>
      </c>
      <c r="C7" s="11">
        <v>118.1</v>
      </c>
      <c r="D7">
        <f t="shared" si="0"/>
        <v>0</v>
      </c>
      <c r="I7" s="8" t="s">
        <v>30</v>
      </c>
      <c r="J7" s="8">
        <v>25</v>
      </c>
      <c r="K7" s="15">
        <v>25</v>
      </c>
      <c r="L7" s="8">
        <f>K7*6</f>
        <v>150</v>
      </c>
    </row>
    <row r="8" spans="1:12" ht="12.75">
      <c r="A8" t="s">
        <v>7</v>
      </c>
      <c r="B8" s="15">
        <v>0</v>
      </c>
      <c r="C8" s="11">
        <v>155.7</v>
      </c>
      <c r="D8">
        <f t="shared" si="0"/>
        <v>0</v>
      </c>
      <c r="I8" s="8" t="s">
        <v>31</v>
      </c>
      <c r="J8" s="8">
        <v>17</v>
      </c>
      <c r="K8" s="15">
        <v>17</v>
      </c>
      <c r="L8" s="8">
        <f>K8*6</f>
        <v>102</v>
      </c>
    </row>
    <row r="9" spans="1:12" ht="12.75">
      <c r="A9" t="s">
        <v>18</v>
      </c>
      <c r="B9" s="15"/>
      <c r="C9" s="11">
        <v>42</v>
      </c>
      <c r="D9">
        <f t="shared" si="0"/>
        <v>0</v>
      </c>
      <c r="E9" t="s">
        <v>20</v>
      </c>
      <c r="I9" s="8" t="s">
        <v>34</v>
      </c>
      <c r="J9" s="8">
        <f>SUM(J5:J8)</f>
        <v>84</v>
      </c>
      <c r="K9" s="8">
        <f>SUM(K5:K8)</f>
        <v>84</v>
      </c>
      <c r="L9" s="14">
        <f>SUM(L5:L8)</f>
        <v>504</v>
      </c>
    </row>
    <row r="10" spans="1:5" ht="12.75">
      <c r="A10" t="s">
        <v>19</v>
      </c>
      <c r="B10" s="15"/>
      <c r="C10" s="11">
        <v>178.7</v>
      </c>
      <c r="D10">
        <f t="shared" si="0"/>
        <v>0</v>
      </c>
      <c r="E10" t="s">
        <v>20</v>
      </c>
    </row>
    <row r="11" spans="1:5" ht="12.75">
      <c r="A11" t="s">
        <v>35</v>
      </c>
      <c r="B11" s="15"/>
      <c r="C11" s="11">
        <v>118.1</v>
      </c>
      <c r="D11">
        <f t="shared" si="0"/>
        <v>0</v>
      </c>
      <c r="E11" t="s">
        <v>21</v>
      </c>
    </row>
    <row r="13" spans="1:4" ht="12.75">
      <c r="A13" t="s">
        <v>9</v>
      </c>
      <c r="B13" s="1">
        <f>SUM(B3:B12)</f>
        <v>2473.13</v>
      </c>
      <c r="D13">
        <f>SUM(D3:D12)</f>
        <v>205174.1044</v>
      </c>
    </row>
    <row r="14" spans="1:2" ht="12.75">
      <c r="A14" t="s">
        <v>26</v>
      </c>
      <c r="B14">
        <f>SUM(B6:B11)+B3</f>
        <v>1969.13</v>
      </c>
    </row>
    <row r="15" ht="13.5" thickBot="1"/>
    <row r="16" spans="2:3" ht="18.75" thickBot="1">
      <c r="B16" s="2" t="s">
        <v>10</v>
      </c>
      <c r="C16" s="12">
        <f>D13/B13</f>
        <v>82.96130991900951</v>
      </c>
    </row>
    <row r="17" spans="2:3" ht="18.75" thickBot="1">
      <c r="B17" s="4" t="s">
        <v>2</v>
      </c>
      <c r="C17" s="13">
        <f>B13</f>
        <v>2473.13</v>
      </c>
    </row>
    <row r="18" spans="2:3" ht="12.75">
      <c r="B18" t="s">
        <v>14</v>
      </c>
      <c r="C18">
        <f>C22-C17</f>
        <v>926.8699999999999</v>
      </c>
    </row>
    <row r="19" spans="2:3" ht="12.75">
      <c r="B19" t="s">
        <v>11</v>
      </c>
      <c r="C19" s="6">
        <f>IF(C17&lt;=A32,76,IF(C17&lt;=A31,80,IF(C17&lt;=A30,89,91.4)))</f>
        <v>80</v>
      </c>
    </row>
    <row r="20" spans="2:3" ht="12.75">
      <c r="B20" t="s">
        <v>12</v>
      </c>
      <c r="C20" s="6">
        <f>IF(C17&lt;=A30,96.2,95.5)</f>
        <v>96.2</v>
      </c>
    </row>
    <row r="22" spans="2:3" ht="12.75">
      <c r="B22" t="s">
        <v>13</v>
      </c>
      <c r="C22">
        <v>3400</v>
      </c>
    </row>
    <row r="25" ht="12.75">
      <c r="A25" s="1" t="s">
        <v>22</v>
      </c>
    </row>
    <row r="27" spans="1:3" ht="12.75">
      <c r="A27" s="16" t="s">
        <v>23</v>
      </c>
      <c r="B27" s="17"/>
      <c r="C27" s="18"/>
    </row>
    <row r="28" spans="1:3" ht="12.75">
      <c r="A28" s="9" t="s">
        <v>24</v>
      </c>
      <c r="B28" s="9" t="s">
        <v>25</v>
      </c>
      <c r="C28" s="9" t="s">
        <v>12</v>
      </c>
    </row>
    <row r="29" spans="1:3" ht="12.75">
      <c r="A29" s="9">
        <v>3400</v>
      </c>
      <c r="B29" s="9">
        <v>91.4</v>
      </c>
      <c r="C29" s="9">
        <v>95.5</v>
      </c>
    </row>
    <row r="30" spans="1:3" ht="12.75">
      <c r="A30" s="9">
        <v>3300</v>
      </c>
      <c r="B30" s="9">
        <v>89</v>
      </c>
      <c r="C30" s="9">
        <v>96.2</v>
      </c>
    </row>
    <row r="31" spans="1:3" ht="12.75">
      <c r="A31" s="9">
        <v>2900</v>
      </c>
      <c r="B31" s="9">
        <v>80</v>
      </c>
      <c r="C31" s="9">
        <v>96.2</v>
      </c>
    </row>
    <row r="32" spans="1:3" ht="12.75">
      <c r="A32" s="9">
        <v>2400</v>
      </c>
      <c r="B32" s="9">
        <v>76</v>
      </c>
      <c r="C32" s="9">
        <v>96.2</v>
      </c>
    </row>
  </sheetData>
  <sheetProtection password="E401" sheet="1" objects="1" scenarios="1"/>
  <mergeCells count="2">
    <mergeCell ref="A27:C27"/>
    <mergeCell ref="I3:L3"/>
  </mergeCells>
  <conditionalFormatting sqref="C16">
    <cfRule type="cellIs" priority="1" dxfId="1" operator="between" stopIfTrue="1">
      <formula>$C$19</formula>
      <formula>$C$20</formula>
    </cfRule>
    <cfRule type="cellIs" priority="2" dxfId="0" operator="notBetween" stopIfTrue="1">
      <formula>$C$19</formula>
      <formula>$C$20</formula>
    </cfRule>
  </conditionalFormatting>
  <conditionalFormatting sqref="B14">
    <cfRule type="cellIs" priority="3" dxfId="0" operator="greaterThan" stopIfTrue="1">
      <formula>3112</formula>
    </cfRule>
  </conditionalFormatting>
  <conditionalFormatting sqref="C17">
    <cfRule type="cellIs" priority="4" dxfId="1" operator="lessThan" stopIfTrue="1">
      <formula>$C$22</formula>
    </cfRule>
    <cfRule type="cellIs" priority="5" dxfId="0" operator="greaterThanOrEqual" stopIfTrue="1">
      <formula>$C$22</formula>
    </cfRule>
  </conditionalFormatting>
  <printOptions/>
  <pageMargins left="0.75" right="0.75" top="1" bottom="1" header="0.5" footer="0.5"/>
  <pageSetup fitToHeight="1" fitToWidth="1" orientation="landscape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 Weight &amp; Balance</dc:title>
  <dc:subject/>
  <dc:creator>Evan Youngblood</dc:creator>
  <cp:keywords/>
  <dc:description>Version 2.1 for N2875X, N7573G, N1541X</dc:description>
  <cp:lastModifiedBy>Evan Youngblood</cp:lastModifiedBy>
  <cp:lastPrinted>2007-09-10T02:12:23Z</cp:lastPrinted>
  <dcterms:created xsi:type="dcterms:W3CDTF">2007-07-27T03:55:35Z</dcterms:created>
  <dcterms:modified xsi:type="dcterms:W3CDTF">2008-09-07T22:15:58Z</dcterms:modified>
  <cp:category/>
  <cp:version/>
  <cp:contentType/>
  <cp:contentStatus/>
</cp:coreProperties>
</file>